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laura.jones\Desktop\"/>
    </mc:Choice>
  </mc:AlternateContent>
  <xr:revisionPtr revIDLastSave="0" documentId="8_{89FF450E-8876-4202-87DE-0ED7C7AADB9D}" xr6:coauthVersionLast="45" xr6:coauthVersionMax="45" xr10:uidLastSave="{00000000-0000-0000-0000-000000000000}"/>
  <bookViews>
    <workbookView xWindow="-120" yWindow="-120" windowWidth="21840" windowHeight="13140" activeTab="3" xr2:uid="{4F4973FC-8E3E-4BDF-9754-EED19806526F}"/>
  </bookViews>
  <sheets>
    <sheet name="Read Me" sheetId="4" r:id="rId1"/>
    <sheet name="Travel Details" sheetId="1" r:id="rId2"/>
    <sheet name="Standards" sheetId="3" r:id="rId3"/>
    <sheet name="Mileage"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3" l="1"/>
  <c r="G9" i="1"/>
  <c r="G12" i="1"/>
  <c r="G14" i="1"/>
  <c r="G15" i="1"/>
  <c r="G25" i="1"/>
  <c r="E7" i="3"/>
  <c r="G7" i="1" s="1"/>
  <c r="E6" i="3"/>
  <c r="G6" i="1" s="1"/>
  <c r="E5" i="3"/>
  <c r="E8" i="3"/>
  <c r="G8" i="1" s="1"/>
  <c r="E10" i="3"/>
  <c r="G10" i="1" s="1"/>
  <c r="E13" i="3"/>
  <c r="G13" i="1" s="1"/>
  <c r="E12" i="3"/>
  <c r="E11" i="3"/>
  <c r="G11" i="1" s="1"/>
  <c r="E27" i="3"/>
  <c r="E24" i="3" s="1"/>
  <c r="G24" i="1" s="1"/>
  <c r="E26" i="3"/>
  <c r="E23" i="3" s="1"/>
  <c r="G23" i="1" s="1"/>
  <c r="E25" i="3"/>
  <c r="E22" i="3" s="1"/>
  <c r="G22" i="1" s="1"/>
  <c r="E21" i="3"/>
  <c r="E18" i="3" s="1"/>
  <c r="G18" i="1" s="1"/>
  <c r="E20" i="3"/>
  <c r="E17" i="3" s="1"/>
  <c r="G17" i="1" s="1"/>
  <c r="E19" i="3"/>
  <c r="E16" i="3" s="1"/>
  <c r="G16" i="1" s="1"/>
  <c r="E15" i="3"/>
  <c r="G5" i="1"/>
  <c r="G20" i="1" l="1"/>
  <c r="G27" i="1"/>
  <c r="G19" i="1"/>
  <c r="G26" i="1"/>
  <c r="G28" i="1" s="1"/>
  <c r="G21" i="1"/>
</calcChain>
</file>

<file path=xl/sharedStrings.xml><?xml version="1.0" encoding="utf-8"?>
<sst xmlns="http://schemas.openxmlformats.org/spreadsheetml/2006/main" count="133" uniqueCount="86">
  <si>
    <t>E&amp;L TRAVEL CARBON ESTIMATOR</t>
  </si>
  <si>
    <t>MODE</t>
  </si>
  <si>
    <t>PLANE</t>
  </si>
  <si>
    <t>Domestic</t>
  </si>
  <si>
    <t>International</t>
  </si>
  <si>
    <t>TRAIN</t>
  </si>
  <si>
    <t>Local</t>
  </si>
  <si>
    <t>National</t>
  </si>
  <si>
    <t>CAR</t>
  </si>
  <si>
    <t>Electric</t>
  </si>
  <si>
    <t>Petrol</t>
  </si>
  <si>
    <t>Diesel</t>
  </si>
  <si>
    <t>BUS</t>
  </si>
  <si>
    <t>Petrol Hybrid</t>
  </si>
  <si>
    <t>Diesel Hybrid</t>
  </si>
  <si>
    <t>MILEAGE</t>
  </si>
  <si>
    <t>NAME</t>
  </si>
  <si>
    <t>TAXI</t>
  </si>
  <si>
    <t># of PASSENGERS</t>
  </si>
  <si>
    <t>DATE</t>
  </si>
  <si>
    <t>COMMENTS</t>
  </si>
  <si>
    <t>CARBON CONTENT Kg/MILE</t>
  </si>
  <si>
    <t>Green elec charging</t>
  </si>
  <si>
    <t>Normal elec charging</t>
  </si>
  <si>
    <t>This will enable us to track our travel carbon content to aid our journey towards carbon neutrality.</t>
  </si>
  <si>
    <t>These estimates will not be perfect, but they should be accurate enough to map our progress towards carbon neutrality.</t>
  </si>
  <si>
    <t>USING THE TOOL</t>
  </si>
  <si>
    <t>As part of estimating the carbon content of your journey you will need to estimate the mileage done using every mode of transport used, apart from walking and cycling (even if you use an electric-assisted bike).</t>
  </si>
  <si>
    <t>Record your mileage by mode</t>
  </si>
  <si>
    <t>Enter the total mileage by mode into the calculator</t>
  </si>
  <si>
    <t>If you car journey was shared with others only the driver or the taxi bill payer should provide data.</t>
  </si>
  <si>
    <t>SOURCE</t>
  </si>
  <si>
    <t>SOURCES</t>
  </si>
  <si>
    <t>2019 GOVERNMENT GREENHOUSE GAS CONVERSION FACTORS FOR COMPANY REPORTING</t>
  </si>
  <si>
    <t>2017 figure Table 7, P26 Source 1</t>
  </si>
  <si>
    <t>CARBON CONTENT, kg</t>
  </si>
  <si>
    <t>Less than 1400cc</t>
  </si>
  <si>
    <t>1400 to 2000cc</t>
  </si>
  <si>
    <t>Over 2000cc</t>
  </si>
  <si>
    <t>Less than 1700cc</t>
  </si>
  <si>
    <t>1700 to 2000cc</t>
  </si>
  <si>
    <t>Table 15 &amp; 16, P40 Source 1 
Real World Uplift for 2017 used from Table 16</t>
  </si>
  <si>
    <r>
      <t xml:space="preserve"> Source uses gCO</t>
    </r>
    <r>
      <rPr>
        <vertAlign val="subscript"/>
        <sz val="11"/>
        <color theme="1"/>
        <rFont val="Calibri"/>
        <family val="2"/>
        <scheme val="minor"/>
      </rPr>
      <t>2</t>
    </r>
    <r>
      <rPr>
        <sz val="11"/>
        <color theme="1"/>
        <rFont val="Calibri"/>
        <family val="2"/>
        <scheme val="minor"/>
      </rPr>
      <t>/km and converted to kgCO</t>
    </r>
    <r>
      <rPr>
        <vertAlign val="subscript"/>
        <sz val="11"/>
        <color theme="1"/>
        <rFont val="Calibri"/>
        <family val="2"/>
        <scheme val="minor"/>
      </rPr>
      <t>2</t>
    </r>
    <r>
      <rPr>
        <sz val="11"/>
        <color theme="1"/>
        <rFont val="Calibri"/>
        <family val="2"/>
        <scheme val="minor"/>
      </rPr>
      <t>/M using a factor of 0.00160934.  Real World Uplift for 2017 (+31.5%) used.</t>
    </r>
  </si>
  <si>
    <t>Assumed to be a medium diesel car.  Rate doubled to take account of empty journey.</t>
  </si>
  <si>
    <t>National (Coach)</t>
  </si>
  <si>
    <t>Table 24, P59 Source 1</t>
  </si>
  <si>
    <t>The standard is in gCO2e per passenger km and converted to kgCO2/M using a factor of 0.00160934.</t>
  </si>
  <si>
    <t>Light Rail/Tram/Tube</t>
  </si>
  <si>
    <t>Used the figure for Eurostar, with conversion factor of 0.00160934.</t>
  </si>
  <si>
    <t>P60 Source 1</t>
  </si>
  <si>
    <t>Used the figure for average light rail and trams</t>
  </si>
  <si>
    <t>Table 26, P62 Source 1</t>
  </si>
  <si>
    <t>Short Haul</t>
  </si>
  <si>
    <t>Long Haul</t>
  </si>
  <si>
    <t>Table 44, P84 Source 1
Economy figures used.  If Business class is used figures would be approx 1.5* for SH and 3* for LH</t>
  </si>
  <si>
    <t>Trainline calculator</t>
  </si>
  <si>
    <t>Used average of London to Manchester and London to Glasgow</t>
  </si>
  <si>
    <t>Source 2: Table of Average fuel economy figures, derived from Which? data from 2012 to 2016.</t>
  </si>
  <si>
    <t>No data available.  Assume reduction is equal to that of petrol hybrids vs petrol cars.</t>
  </si>
  <si>
    <t>Which? - Petrol vs diesel cars: which is better?</t>
  </si>
  <si>
    <t>Assumes renewable electricity generation has zero operational carbon (ie excludes carbon content of manufacturing).</t>
  </si>
  <si>
    <r>
      <t>Standard electricity content is 0.2766 kgCO</t>
    </r>
    <r>
      <rPr>
        <vertAlign val="subscript"/>
        <sz val="11"/>
        <color theme="1"/>
        <rFont val="Calibri"/>
        <family val="2"/>
        <scheme val="minor"/>
      </rPr>
      <t>2e</t>
    </r>
    <r>
      <rPr>
        <sz val="11"/>
        <color theme="1"/>
        <rFont val="Calibri"/>
        <family val="2"/>
        <scheme val="minor"/>
      </rPr>
      <t>/kWh.  Typical electric does between 2.5 and 3.5 M/kWh; assume 3.</t>
    </r>
  </si>
  <si>
    <t>NOTES</t>
  </si>
  <si>
    <t>Once the spreadsheets are collated the original data will be deleted.</t>
  </si>
  <si>
    <t>Most of the standards come from a trusted government source, but some of the data has to be inferred from other sources.</t>
  </si>
  <si>
    <t>The results have been checked with other web-based calculators and it gives comparable results.</t>
  </si>
  <si>
    <t>Figures derived from Petrol data but reduced by the ration of average fuel economy improvement (50.6 vs 44.9 mpg)</t>
  </si>
  <si>
    <t>A mileage database will be built up over time to ease the burden of completing this form.</t>
  </si>
  <si>
    <t>BY TRAIN</t>
  </si>
  <si>
    <t>BY CAR</t>
  </si>
  <si>
    <t>London</t>
  </si>
  <si>
    <t>Manchester Pic</t>
  </si>
  <si>
    <t>Birmingham NS</t>
  </si>
  <si>
    <t>POPULAR MILEAGES - Example</t>
  </si>
  <si>
    <t>For tube, bus and tram journeys estimate the distance as if it was a car journey, unless specific data is available.</t>
  </si>
  <si>
    <t>Mileage for car journeys can be estimated using websites such as Google Maps and for train journeys by using the LNER carbon calculator (www.lner.co.uk/tickets-savings/the-best-way-to-travel/carbon-calculator/) or using Railmiles (https://my.railmiles.me/mileage-engine/)</t>
  </si>
  <si>
    <t>DETAIL</t>
  </si>
  <si>
    <t>FINE DETAIL</t>
  </si>
  <si>
    <t>TOTAL CARBON CONTENT OF THE JOURNEY, Kg</t>
  </si>
  <si>
    <t>INTRODUCTION</t>
  </si>
  <si>
    <r>
      <t xml:space="preserve">Once completed send a copy of the file to Philippa Linton (philippa.linton@urc.org.uk) adding your initials and date to the file name.  </t>
    </r>
    <r>
      <rPr>
        <i/>
        <sz val="11"/>
        <color theme="1"/>
        <rFont val="Calibri"/>
        <family val="2"/>
        <scheme val="minor"/>
      </rPr>
      <t>See note below</t>
    </r>
  </si>
  <si>
    <r>
      <t xml:space="preserve">This calculator will help the Education &amp; Learning Committee to estimate the contribution travel makes to its carbon footprint.   </t>
    </r>
    <r>
      <rPr>
        <i/>
        <sz val="11"/>
        <color theme="1"/>
        <rFont val="Calibri"/>
        <family val="2"/>
        <scheme val="minor"/>
      </rPr>
      <t>See note below</t>
    </r>
  </si>
  <si>
    <t>Notes</t>
  </si>
  <si>
    <t>Re point 11: this email address is for use by the E&amp;L Committee only.</t>
  </si>
  <si>
    <t>Re point 1: this calculator can be used by any group; there are no elements that are unique to the E&amp;L Committee.</t>
  </si>
  <si>
    <t>Education and Learning travel carbon estimator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</si>
</sst>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vertAlign val="subscript"/>
      <sz val="11"/>
      <color theme="1"/>
      <name val="Calibri"/>
      <family val="2"/>
      <scheme val="minor"/>
    </font>
    <font>
      <i/>
      <sz val="11"/>
      <color theme="1"/>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theme="5"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102">
    <xf numFmtId="0" fontId="0" fillId="0" borderId="0" xfId="0"/>
    <xf numFmtId="0" fontId="3" fillId="0" borderId="0" xfId="0" applyFont="1"/>
    <xf numFmtId="0" fontId="4" fillId="0" borderId="0" xfId="0" applyFont="1"/>
    <xf numFmtId="0" fontId="0" fillId="0" borderId="0" xfId="0" applyAlignment="1">
      <alignment horizontal="center"/>
    </xf>
    <xf numFmtId="0" fontId="0" fillId="0" borderId="1" xfId="0" applyBorder="1"/>
    <xf numFmtId="0" fontId="2" fillId="2" borderId="14" xfId="0" applyFont="1" applyFill="1" applyBorder="1"/>
    <xf numFmtId="0" fontId="2" fillId="2" borderId="15" xfId="0" applyFont="1" applyFill="1" applyBorder="1"/>
    <xf numFmtId="0" fontId="0" fillId="3" borderId="6" xfId="0" applyFill="1" applyBorder="1"/>
    <xf numFmtId="0" fontId="0" fillId="3" borderId="9" xfId="0" applyFill="1" applyBorder="1"/>
    <xf numFmtId="0" fontId="0" fillId="4" borderId="4" xfId="0" applyFill="1" applyBorder="1"/>
    <xf numFmtId="0" fontId="0" fillId="4" borderId="1" xfId="0" applyFill="1" applyBorder="1"/>
    <xf numFmtId="0" fontId="0" fillId="4" borderId="3" xfId="0" applyFill="1" applyBorder="1"/>
    <xf numFmtId="0" fontId="2" fillId="2" borderId="16" xfId="0" applyFont="1" applyFill="1" applyBorder="1" applyAlignment="1">
      <alignment horizontal="center"/>
    </xf>
    <xf numFmtId="0" fontId="0" fillId="0" borderId="0" xfId="0" applyAlignment="1">
      <alignment horizontal="center" vertical="center"/>
    </xf>
    <xf numFmtId="0" fontId="2" fillId="2" borderId="15" xfId="0" applyFont="1" applyFill="1" applyBorder="1" applyAlignment="1">
      <alignment horizontal="center" vertical="center"/>
    </xf>
    <xf numFmtId="0" fontId="0" fillId="3" borderId="6" xfId="0" applyFill="1" applyBorder="1" applyAlignment="1">
      <alignment horizontal="center" vertical="center"/>
    </xf>
    <xf numFmtId="0" fontId="0" fillId="3" borderId="9" xfId="0" applyFill="1" applyBorder="1" applyAlignment="1">
      <alignment horizontal="center" vertical="center"/>
    </xf>
    <xf numFmtId="0" fontId="0" fillId="4" borderId="4" xfId="0" applyFill="1" applyBorder="1" applyAlignment="1">
      <alignment horizontal="center" vertical="center"/>
    </xf>
    <xf numFmtId="0" fontId="0" fillId="4" borderId="1" xfId="0" applyFill="1" applyBorder="1" applyAlignment="1">
      <alignment horizontal="center" vertical="center"/>
    </xf>
    <xf numFmtId="0" fontId="0" fillId="4" borderId="3" xfId="0" applyFill="1" applyBorder="1" applyAlignment="1">
      <alignment horizontal="center" vertical="center"/>
    </xf>
    <xf numFmtId="0" fontId="0" fillId="3" borderId="24" xfId="0" applyFill="1" applyBorder="1"/>
    <xf numFmtId="0" fontId="0" fillId="3" borderId="24" xfId="0" applyFill="1" applyBorder="1" applyAlignment="1">
      <alignment horizontal="center" vertical="center"/>
    </xf>
    <xf numFmtId="0" fontId="0" fillId="4" borderId="6" xfId="0" applyFill="1" applyBorder="1"/>
    <xf numFmtId="0" fontId="0" fillId="4" borderId="6" xfId="0" applyFill="1" applyBorder="1" applyAlignment="1">
      <alignment horizontal="center" vertical="center"/>
    </xf>
    <xf numFmtId="0" fontId="0" fillId="4" borderId="9" xfId="0" applyFill="1" applyBorder="1"/>
    <xf numFmtId="0" fontId="0" fillId="4" borderId="9" xfId="0" applyFill="1" applyBorder="1" applyAlignment="1">
      <alignment horizontal="center" vertical="center"/>
    </xf>
    <xf numFmtId="0" fontId="2" fillId="3" borderId="11" xfId="0" applyFont="1" applyFill="1" applyBorder="1" applyAlignment="1">
      <alignment horizontal="center" vertical="center"/>
    </xf>
    <xf numFmtId="0" fontId="0" fillId="3" borderId="12" xfId="0" applyFill="1" applyBorder="1"/>
    <xf numFmtId="0" fontId="0" fillId="3" borderId="12" xfId="0" applyFill="1" applyBorder="1" applyAlignment="1">
      <alignment horizontal="center" vertical="center"/>
    </xf>
    <xf numFmtId="0" fontId="0" fillId="3" borderId="4" xfId="0" applyFill="1" applyBorder="1"/>
    <xf numFmtId="0" fontId="0" fillId="3" borderId="4" xfId="0" applyFill="1" applyBorder="1" applyAlignment="1">
      <alignment horizontal="center" vertical="center"/>
    </xf>
    <xf numFmtId="0" fontId="0" fillId="3" borderId="1" xfId="0" applyFill="1" applyBorder="1"/>
    <xf numFmtId="0" fontId="0" fillId="3" borderId="1" xfId="0" applyFill="1" applyBorder="1" applyAlignment="1">
      <alignment horizontal="center" vertical="center"/>
    </xf>
    <xf numFmtId="0" fontId="0" fillId="3" borderId="3" xfId="0" applyFill="1" applyBorder="1"/>
    <xf numFmtId="0" fontId="0" fillId="3" borderId="3" xfId="0" applyFill="1" applyBorder="1" applyAlignment="1">
      <alignment horizontal="center" vertical="center"/>
    </xf>
    <xf numFmtId="0" fontId="4" fillId="0" borderId="0" xfId="0" applyFont="1" applyBorder="1" applyAlignment="1">
      <alignment horizontal="center"/>
    </xf>
    <xf numFmtId="0" fontId="0" fillId="5" borderId="6" xfId="0" applyFill="1" applyBorder="1"/>
    <xf numFmtId="0" fontId="0" fillId="5" borderId="9" xfId="0" applyFill="1" applyBorder="1"/>
    <xf numFmtId="0" fontId="0" fillId="5" borderId="4" xfId="0" applyFill="1" applyBorder="1"/>
    <xf numFmtId="0" fontId="0" fillId="5" borderId="1" xfId="0" applyFill="1" applyBorder="1"/>
    <xf numFmtId="0" fontId="0" fillId="5" borderId="3" xfId="0" applyFill="1" applyBorder="1"/>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right" vertical="center"/>
    </xf>
    <xf numFmtId="0" fontId="0" fillId="0" borderId="1" xfId="0" applyBorder="1" applyAlignment="1">
      <alignment vertical="center"/>
    </xf>
    <xf numFmtId="0" fontId="0" fillId="0" borderId="4" xfId="0" applyFill="1" applyBorder="1"/>
    <xf numFmtId="0" fontId="0" fillId="0" borderId="0" xfId="0" applyAlignment="1">
      <alignment wrapText="1"/>
    </xf>
    <xf numFmtId="0" fontId="0" fillId="0" borderId="1" xfId="0" applyBorder="1" applyAlignment="1">
      <alignment wrapText="1"/>
    </xf>
    <xf numFmtId="2" fontId="0" fillId="3" borderId="7" xfId="0" applyNumberFormat="1" applyFill="1" applyBorder="1" applyAlignment="1">
      <alignment horizontal="center"/>
    </xf>
    <xf numFmtId="2" fontId="0" fillId="3" borderId="10" xfId="0" applyNumberFormat="1" applyFill="1" applyBorder="1" applyAlignment="1">
      <alignment horizontal="center"/>
    </xf>
    <xf numFmtId="2" fontId="0" fillId="4" borderId="18" xfId="0" applyNumberFormat="1" applyFill="1" applyBorder="1" applyAlignment="1">
      <alignment horizontal="center"/>
    </xf>
    <xf numFmtId="2" fontId="0" fillId="4" borderId="20" xfId="0" applyNumberFormat="1" applyFill="1" applyBorder="1" applyAlignment="1">
      <alignment horizontal="center"/>
    </xf>
    <xf numFmtId="2" fontId="0" fillId="4" borderId="22" xfId="0" applyNumberFormat="1" applyFill="1" applyBorder="1" applyAlignment="1">
      <alignment horizontal="center"/>
    </xf>
    <xf numFmtId="2" fontId="0" fillId="3" borderId="13" xfId="0" applyNumberFormat="1" applyFill="1" applyBorder="1" applyAlignment="1">
      <alignment horizontal="center"/>
    </xf>
    <xf numFmtId="2" fontId="0" fillId="4" borderId="7" xfId="0" applyNumberFormat="1" applyFill="1" applyBorder="1" applyAlignment="1">
      <alignment horizontal="center"/>
    </xf>
    <xf numFmtId="2" fontId="0" fillId="4" borderId="10" xfId="0" applyNumberFormat="1" applyFill="1" applyBorder="1" applyAlignment="1">
      <alignment horizontal="center"/>
    </xf>
    <xf numFmtId="2" fontId="0" fillId="3" borderId="18" xfId="0" applyNumberFormat="1" applyFill="1" applyBorder="1" applyAlignment="1">
      <alignment horizontal="center"/>
    </xf>
    <xf numFmtId="2" fontId="0" fillId="3" borderId="20" xfId="0" applyNumberFormat="1" applyFill="1" applyBorder="1" applyAlignment="1">
      <alignment horizontal="center"/>
    </xf>
    <xf numFmtId="2" fontId="1" fillId="6" borderId="2" xfId="0" applyNumberFormat="1" applyFont="1" applyFill="1" applyBorder="1" applyAlignment="1">
      <alignment horizontal="center"/>
    </xf>
    <xf numFmtId="0" fontId="0" fillId="5" borderId="24" xfId="0" applyFill="1" applyBorder="1"/>
    <xf numFmtId="2" fontId="0" fillId="3" borderId="25" xfId="0" applyNumberFormat="1" applyFill="1" applyBorder="1" applyAlignment="1">
      <alignment horizontal="center"/>
    </xf>
    <xf numFmtId="0" fontId="2" fillId="2" borderId="1" xfId="0" applyFont="1" applyFill="1" applyBorder="1"/>
    <xf numFmtId="0" fontId="2" fillId="2" borderId="1" xfId="0" applyFont="1" applyFill="1" applyBorder="1" applyAlignment="1">
      <alignment horizontal="center" wrapText="1"/>
    </xf>
    <xf numFmtId="0" fontId="2" fillId="2" borderId="1" xfId="0" applyFont="1" applyFill="1" applyBorder="1" applyAlignment="1">
      <alignment wrapText="1"/>
    </xf>
    <xf numFmtId="0" fontId="2" fillId="3" borderId="1" xfId="0" applyFont="1" applyFill="1" applyBorder="1" applyAlignment="1">
      <alignment horizontal="center" vertical="center"/>
    </xf>
    <xf numFmtId="0" fontId="0" fillId="0" borderId="0" xfId="0" applyAlignment="1">
      <alignment vertical="top"/>
    </xf>
    <xf numFmtId="0" fontId="0" fillId="0" borderId="0" xfId="0" applyAlignment="1">
      <alignment horizontal="left" wrapText="1"/>
    </xf>
    <xf numFmtId="0" fontId="0" fillId="0" borderId="0" xfId="0" applyAlignment="1">
      <alignment horizontal="right" vertical="top"/>
    </xf>
    <xf numFmtId="0" fontId="0" fillId="3" borderId="15" xfId="0" applyFill="1" applyBorder="1" applyAlignment="1">
      <alignment horizontal="left" vertical="center"/>
    </xf>
    <xf numFmtId="0" fontId="0" fillId="3" borderId="4" xfId="0" applyFill="1" applyBorder="1" applyAlignment="1">
      <alignment horizontal="left" vertical="center"/>
    </xf>
    <xf numFmtId="0" fontId="4" fillId="0" borderId="1" xfId="0" applyFont="1" applyBorder="1" applyAlignment="1">
      <alignment horizontal="center"/>
    </xf>
    <xf numFmtId="0" fontId="2" fillId="3" borderId="5"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8"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8"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1" xfId="0" applyFont="1" applyFill="1" applyBorder="1" applyAlignment="1">
      <alignment horizontal="center" vertic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27" xfId="0" applyFont="1" applyFill="1" applyBorder="1" applyAlignment="1">
      <alignment horizontal="center"/>
    </xf>
    <xf numFmtId="0" fontId="0" fillId="3" borderId="3" xfId="0" applyFill="1" applyBorder="1" applyAlignment="1">
      <alignment horizontal="left" vertical="center"/>
    </xf>
    <xf numFmtId="0" fontId="0" fillId="3" borderId="24" xfId="0" applyFill="1" applyBorder="1" applyAlignment="1">
      <alignment horizontal="left" vertical="center"/>
    </xf>
    <xf numFmtId="0" fontId="0" fillId="3" borderId="26" xfId="0" applyFill="1" applyBorder="1" applyAlignment="1">
      <alignment horizontal="left" vertical="center"/>
    </xf>
    <xf numFmtId="0" fontId="0" fillId="0" borderId="3" xfId="0" applyBorder="1" applyAlignment="1">
      <alignment horizontal="left" vertical="center" wrapText="1"/>
    </xf>
    <xf numFmtId="0" fontId="0" fillId="0" borderId="24"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wrapText="1"/>
    </xf>
    <xf numFmtId="0" fontId="0" fillId="0" borderId="24" xfId="0" applyBorder="1" applyAlignment="1">
      <alignment horizontal="left" wrapText="1"/>
    </xf>
    <xf numFmtId="0" fontId="0" fillId="0" borderId="4" xfId="0" applyBorder="1" applyAlignment="1">
      <alignment horizontal="left" wrapText="1"/>
    </xf>
    <xf numFmtId="0" fontId="0" fillId="0" borderId="3" xfId="0" applyBorder="1" applyAlignment="1">
      <alignment horizontal="left" vertical="center"/>
    </xf>
    <xf numFmtId="0" fontId="0" fillId="0" borderId="4" xfId="0" applyBorder="1" applyAlignment="1">
      <alignment horizontal="left" vertical="center" wrapText="1"/>
    </xf>
    <xf numFmtId="0" fontId="4" fillId="0" borderId="0" xfId="0" applyFont="1" applyAlignment="1">
      <alignment horizontal="center"/>
    </xf>
    <xf numFmtId="0" fontId="0" fillId="0" borderId="24" xfId="0" applyBorder="1" applyAlignment="1">
      <alignment horizontal="left" vertical="center" wrapText="1"/>
    </xf>
    <xf numFmtId="0" fontId="0" fillId="0" borderId="1" xfId="0" applyBorder="1" applyAlignment="1">
      <alignment horizontal="left" vertical="center" wrapText="1"/>
    </xf>
    <xf numFmtId="0" fontId="2" fillId="3" borderId="3"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440BB-08C0-4C65-B9AF-522C4F26ABEA}">
  <dimension ref="A1:C21"/>
  <sheetViews>
    <sheetView workbookViewId="0">
      <selection activeCell="C2" sqref="C2"/>
    </sheetView>
  </sheetViews>
  <sheetFormatPr defaultRowHeight="15" x14ac:dyDescent="0.25"/>
  <cols>
    <col min="1" max="1" width="16" customWidth="1"/>
    <col min="2" max="2" width="7.140625" customWidth="1"/>
    <col min="3" max="3" width="147.140625" customWidth="1"/>
  </cols>
  <sheetData>
    <row r="1" spans="1:3" ht="21" x14ac:dyDescent="0.35">
      <c r="C1" s="2" t="s">
        <v>85</v>
      </c>
    </row>
    <row r="3" spans="1:3" x14ac:dyDescent="0.25">
      <c r="A3" t="s">
        <v>79</v>
      </c>
      <c r="B3">
        <v>1</v>
      </c>
      <c r="C3" t="s">
        <v>81</v>
      </c>
    </row>
    <row r="4" spans="1:3" x14ac:dyDescent="0.25">
      <c r="B4">
        <v>2</v>
      </c>
      <c r="C4" t="s">
        <v>24</v>
      </c>
    </row>
    <row r="5" spans="1:3" x14ac:dyDescent="0.25">
      <c r="B5">
        <v>3</v>
      </c>
      <c r="C5" t="s">
        <v>25</v>
      </c>
    </row>
    <row r="6" spans="1:3" x14ac:dyDescent="0.25">
      <c r="B6" s="67">
        <v>4</v>
      </c>
      <c r="C6" s="66" t="s">
        <v>27</v>
      </c>
    </row>
    <row r="7" spans="1:3" x14ac:dyDescent="0.25">
      <c r="B7" s="67"/>
      <c r="C7" s="66"/>
    </row>
    <row r="8" spans="1:3" x14ac:dyDescent="0.25">
      <c r="A8" t="s">
        <v>26</v>
      </c>
      <c r="B8">
        <v>5</v>
      </c>
      <c r="C8" t="s">
        <v>28</v>
      </c>
    </row>
    <row r="9" spans="1:3" x14ac:dyDescent="0.25">
      <c r="B9">
        <v>6</v>
      </c>
      <c r="C9" t="s">
        <v>29</v>
      </c>
    </row>
    <row r="10" spans="1:3" ht="30" x14ac:dyDescent="0.25">
      <c r="B10" s="65">
        <v>7</v>
      </c>
      <c r="C10" s="46" t="s">
        <v>75</v>
      </c>
    </row>
    <row r="11" spans="1:3" x14ac:dyDescent="0.25">
      <c r="B11">
        <v>8</v>
      </c>
      <c r="C11" t="s">
        <v>74</v>
      </c>
    </row>
    <row r="12" spans="1:3" x14ac:dyDescent="0.25">
      <c r="B12">
        <v>9</v>
      </c>
      <c r="C12" t="s">
        <v>67</v>
      </c>
    </row>
    <row r="13" spans="1:3" x14ac:dyDescent="0.25">
      <c r="B13">
        <v>10</v>
      </c>
      <c r="C13" t="s">
        <v>30</v>
      </c>
    </row>
    <row r="14" spans="1:3" x14ac:dyDescent="0.25">
      <c r="B14">
        <v>11</v>
      </c>
      <c r="C14" t="s">
        <v>80</v>
      </c>
    </row>
    <row r="15" spans="1:3" x14ac:dyDescent="0.25">
      <c r="A15" t="s">
        <v>62</v>
      </c>
      <c r="B15">
        <v>12</v>
      </c>
      <c r="C15" t="s">
        <v>63</v>
      </c>
    </row>
    <row r="16" spans="1:3" x14ac:dyDescent="0.25">
      <c r="B16">
        <v>13</v>
      </c>
      <c r="C16" t="s">
        <v>64</v>
      </c>
    </row>
    <row r="17" spans="2:3" x14ac:dyDescent="0.25">
      <c r="B17">
        <v>14</v>
      </c>
      <c r="C17" t="s">
        <v>65</v>
      </c>
    </row>
    <row r="20" spans="2:3" x14ac:dyDescent="0.25">
      <c r="B20" t="s">
        <v>82</v>
      </c>
      <c r="C20" t="s">
        <v>84</v>
      </c>
    </row>
    <row r="21" spans="2:3" x14ac:dyDescent="0.25">
      <c r="C21" t="s">
        <v>83</v>
      </c>
    </row>
  </sheetData>
  <mergeCells count="2">
    <mergeCell ref="C6:C7"/>
    <mergeCell ref="B6:B7"/>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7A1CB-72FD-4CEB-93CA-E131FE5B8915}">
  <dimension ref="B1:J28"/>
  <sheetViews>
    <sheetView topLeftCell="A2" workbookViewId="0">
      <selection activeCell="B28" sqref="B28:F28"/>
    </sheetView>
  </sheetViews>
  <sheetFormatPr defaultRowHeight="15" x14ac:dyDescent="0.25"/>
  <cols>
    <col min="2" max="2" width="10.140625" customWidth="1"/>
    <col min="3" max="3" width="20.42578125" customWidth="1"/>
    <col min="4" max="4" width="20.28515625" customWidth="1"/>
    <col min="5" max="5" width="18.28515625" customWidth="1"/>
    <col min="6" max="6" width="18.28515625" style="13" customWidth="1"/>
    <col min="7" max="7" width="22.5703125" style="3" customWidth="1"/>
  </cols>
  <sheetData>
    <row r="1" spans="2:7" ht="21" x14ac:dyDescent="0.35">
      <c r="C1" s="2" t="s">
        <v>0</v>
      </c>
    </row>
    <row r="2" spans="2:7" ht="21" x14ac:dyDescent="0.35">
      <c r="B2" s="43" t="s">
        <v>16</v>
      </c>
      <c r="C2" s="70"/>
      <c r="D2" s="70"/>
      <c r="E2" s="35"/>
      <c r="F2" s="43" t="s">
        <v>19</v>
      </c>
      <c r="G2" s="42"/>
    </row>
    <row r="3" spans="2:7" ht="15.75" thickBot="1" x14ac:dyDescent="0.3"/>
    <row r="4" spans="2:7" ht="16.5" thickBot="1" x14ac:dyDescent="0.3">
      <c r="B4" s="5" t="s">
        <v>1</v>
      </c>
      <c r="C4" s="6" t="s">
        <v>76</v>
      </c>
      <c r="D4" s="6" t="s">
        <v>77</v>
      </c>
      <c r="E4" s="6" t="s">
        <v>18</v>
      </c>
      <c r="F4" s="14" t="s">
        <v>15</v>
      </c>
      <c r="G4" s="12" t="s">
        <v>35</v>
      </c>
    </row>
    <row r="5" spans="2:7" ht="15.75" customHeight="1" x14ac:dyDescent="0.25">
      <c r="B5" s="71" t="s">
        <v>2</v>
      </c>
      <c r="C5" s="7" t="s">
        <v>3</v>
      </c>
      <c r="D5" s="7"/>
      <c r="E5" s="36"/>
      <c r="F5" s="15"/>
      <c r="G5" s="48">
        <f>F5*Standards!E5</f>
        <v>0</v>
      </c>
    </row>
    <row r="6" spans="2:7" ht="15.75" customHeight="1" x14ac:dyDescent="0.25">
      <c r="B6" s="72"/>
      <c r="C6" s="20" t="s">
        <v>52</v>
      </c>
      <c r="D6" s="20"/>
      <c r="E6" s="59"/>
      <c r="F6" s="21"/>
      <c r="G6" s="60">
        <f>F6*Standards!E6</f>
        <v>0</v>
      </c>
    </row>
    <row r="7" spans="2:7" ht="15.75" customHeight="1" thickBot="1" x14ac:dyDescent="0.3">
      <c r="B7" s="73"/>
      <c r="C7" s="8" t="s">
        <v>53</v>
      </c>
      <c r="D7" s="8"/>
      <c r="E7" s="37"/>
      <c r="F7" s="16"/>
      <c r="G7" s="49">
        <f>F7*Standards!E7</f>
        <v>0</v>
      </c>
    </row>
    <row r="8" spans="2:7" ht="15.75" customHeight="1" x14ac:dyDescent="0.25">
      <c r="B8" s="74" t="s">
        <v>5</v>
      </c>
      <c r="C8" s="9" t="s">
        <v>47</v>
      </c>
      <c r="D8" s="9"/>
      <c r="E8" s="38"/>
      <c r="F8" s="17"/>
      <c r="G8" s="50">
        <f>F8*Standards!E8</f>
        <v>0</v>
      </c>
    </row>
    <row r="9" spans="2:7" ht="15.75" customHeight="1" x14ac:dyDescent="0.25">
      <c r="B9" s="75"/>
      <c r="C9" s="10" t="s">
        <v>7</v>
      </c>
      <c r="D9" s="10"/>
      <c r="E9" s="39"/>
      <c r="F9" s="18"/>
      <c r="G9" s="51">
        <f>F9*Standards!E9</f>
        <v>0</v>
      </c>
    </row>
    <row r="10" spans="2:7" ht="15.75" customHeight="1" thickBot="1" x14ac:dyDescent="0.3">
      <c r="B10" s="76"/>
      <c r="C10" s="11" t="s">
        <v>4</v>
      </c>
      <c r="D10" s="11"/>
      <c r="E10" s="40"/>
      <c r="F10" s="19"/>
      <c r="G10" s="52">
        <f>F10*Standards!E10</f>
        <v>0</v>
      </c>
    </row>
    <row r="11" spans="2:7" ht="15.75" customHeight="1" thickBot="1" x14ac:dyDescent="0.3">
      <c r="B11" s="26" t="s">
        <v>17</v>
      </c>
      <c r="C11" s="27"/>
      <c r="D11" s="27"/>
      <c r="E11" s="27"/>
      <c r="F11" s="28"/>
      <c r="G11" s="53">
        <f>F11*Standards!E11</f>
        <v>0</v>
      </c>
    </row>
    <row r="12" spans="2:7" ht="15.75" customHeight="1" x14ac:dyDescent="0.25">
      <c r="B12" s="77" t="s">
        <v>12</v>
      </c>
      <c r="C12" s="22" t="s">
        <v>6</v>
      </c>
      <c r="D12" s="22"/>
      <c r="E12" s="36"/>
      <c r="F12" s="23"/>
      <c r="G12" s="54">
        <f>F12*Standards!E12</f>
        <v>0</v>
      </c>
    </row>
    <row r="13" spans="2:7" ht="15.75" customHeight="1" thickBot="1" x14ac:dyDescent="0.3">
      <c r="B13" s="78"/>
      <c r="C13" s="24" t="s">
        <v>44</v>
      </c>
      <c r="D13" s="24"/>
      <c r="E13" s="37"/>
      <c r="F13" s="25"/>
      <c r="G13" s="55">
        <f>F13*Standards!E13</f>
        <v>0</v>
      </c>
    </row>
    <row r="14" spans="2:7" ht="15.75" customHeight="1" x14ac:dyDescent="0.25">
      <c r="B14" s="79" t="s">
        <v>8</v>
      </c>
      <c r="C14" s="68" t="s">
        <v>9</v>
      </c>
      <c r="D14" s="29" t="s">
        <v>22</v>
      </c>
      <c r="E14" s="29"/>
      <c r="F14" s="30"/>
      <c r="G14" s="56">
        <f>F14*Standards!E14</f>
        <v>0</v>
      </c>
    </row>
    <row r="15" spans="2:7" ht="15.75" customHeight="1" x14ac:dyDescent="0.25">
      <c r="B15" s="79"/>
      <c r="C15" s="69"/>
      <c r="D15" s="29" t="s">
        <v>23</v>
      </c>
      <c r="E15" s="29"/>
      <c r="F15" s="30"/>
      <c r="G15" s="56">
        <f>F15*Standards!E15</f>
        <v>0</v>
      </c>
    </row>
    <row r="16" spans="2:7" x14ac:dyDescent="0.25">
      <c r="B16" s="80"/>
      <c r="C16" s="85" t="s">
        <v>13</v>
      </c>
      <c r="D16" s="31" t="s">
        <v>36</v>
      </c>
      <c r="E16" s="31"/>
      <c r="F16" s="32"/>
      <c r="G16" s="57">
        <f>F16*Standards!E16</f>
        <v>0</v>
      </c>
    </row>
    <row r="17" spans="2:10" x14ac:dyDescent="0.25">
      <c r="B17" s="80"/>
      <c r="C17" s="86"/>
      <c r="D17" s="31" t="s">
        <v>37</v>
      </c>
      <c r="E17" s="31"/>
      <c r="F17" s="32"/>
      <c r="G17" s="57">
        <f>F17*Standards!E17</f>
        <v>0</v>
      </c>
    </row>
    <row r="18" spans="2:10" x14ac:dyDescent="0.25">
      <c r="B18" s="80"/>
      <c r="C18" s="69"/>
      <c r="D18" s="31" t="s">
        <v>38</v>
      </c>
      <c r="E18" s="31"/>
      <c r="F18" s="32"/>
      <c r="G18" s="57">
        <f>F18*Standards!E18</f>
        <v>0</v>
      </c>
    </row>
    <row r="19" spans="2:10" x14ac:dyDescent="0.25">
      <c r="B19" s="80"/>
      <c r="C19" s="85" t="s">
        <v>10</v>
      </c>
      <c r="D19" s="31" t="s">
        <v>36</v>
      </c>
      <c r="E19" s="31"/>
      <c r="F19" s="32"/>
      <c r="G19" s="57">
        <f>F19*Standards!E19</f>
        <v>0</v>
      </c>
    </row>
    <row r="20" spans="2:10" x14ac:dyDescent="0.25">
      <c r="B20" s="80"/>
      <c r="C20" s="86"/>
      <c r="D20" s="31" t="s">
        <v>37</v>
      </c>
      <c r="E20" s="31"/>
      <c r="F20" s="32"/>
      <c r="G20" s="57">
        <f>F20*Standards!E20</f>
        <v>0</v>
      </c>
    </row>
    <row r="21" spans="2:10" x14ac:dyDescent="0.25">
      <c r="B21" s="80"/>
      <c r="C21" s="69"/>
      <c r="D21" s="31" t="s">
        <v>38</v>
      </c>
      <c r="E21" s="31"/>
      <c r="F21" s="32"/>
      <c r="G21" s="57">
        <f>F21*Standards!E21</f>
        <v>0</v>
      </c>
    </row>
    <row r="22" spans="2:10" x14ac:dyDescent="0.25">
      <c r="B22" s="80"/>
      <c r="C22" s="85" t="s">
        <v>14</v>
      </c>
      <c r="D22" s="31" t="s">
        <v>39</v>
      </c>
      <c r="E22" s="31"/>
      <c r="F22" s="32"/>
      <c r="G22" s="57">
        <f>F22*Standards!E22</f>
        <v>0</v>
      </c>
    </row>
    <row r="23" spans="2:10" x14ac:dyDescent="0.25">
      <c r="B23" s="80"/>
      <c r="C23" s="86"/>
      <c r="D23" s="31" t="s">
        <v>40</v>
      </c>
      <c r="E23" s="31"/>
      <c r="F23" s="32"/>
      <c r="G23" s="57">
        <f>F23*Standards!E23</f>
        <v>0</v>
      </c>
    </row>
    <row r="24" spans="2:10" ht="15" customHeight="1" x14ac:dyDescent="0.3">
      <c r="B24" s="80"/>
      <c r="C24" s="69"/>
      <c r="D24" s="31" t="s">
        <v>38</v>
      </c>
      <c r="E24" s="31"/>
      <c r="F24" s="32"/>
      <c r="G24" s="57">
        <f>F24*Standards!E24</f>
        <v>0</v>
      </c>
      <c r="J24" s="1"/>
    </row>
    <row r="25" spans="2:10" x14ac:dyDescent="0.25">
      <c r="B25" s="80"/>
      <c r="C25" s="85" t="s">
        <v>11</v>
      </c>
      <c r="D25" s="31" t="s">
        <v>39</v>
      </c>
      <c r="E25" s="31"/>
      <c r="F25" s="32"/>
      <c r="G25" s="57">
        <f>F25*Standards!E25</f>
        <v>0</v>
      </c>
    </row>
    <row r="26" spans="2:10" x14ac:dyDescent="0.25">
      <c r="B26" s="81"/>
      <c r="C26" s="86"/>
      <c r="D26" s="33" t="s">
        <v>40</v>
      </c>
      <c r="E26" s="33"/>
      <c r="F26" s="34"/>
      <c r="G26" s="57">
        <f>F26*Standards!E26</f>
        <v>0</v>
      </c>
    </row>
    <row r="27" spans="2:10" ht="15.75" thickBot="1" x14ac:dyDescent="0.3">
      <c r="B27" s="81"/>
      <c r="C27" s="87"/>
      <c r="D27" s="33" t="s">
        <v>38</v>
      </c>
      <c r="E27" s="33"/>
      <c r="F27" s="34"/>
      <c r="G27" s="57">
        <f>F27*Standards!E27</f>
        <v>0</v>
      </c>
    </row>
    <row r="28" spans="2:10" ht="15.75" thickBot="1" x14ac:dyDescent="0.3">
      <c r="B28" s="82" t="s">
        <v>78</v>
      </c>
      <c r="C28" s="83"/>
      <c r="D28" s="83"/>
      <c r="E28" s="83"/>
      <c r="F28" s="84"/>
      <c r="G28" s="58">
        <f>SUM(G5:G27)</f>
        <v>0</v>
      </c>
    </row>
  </sheetData>
  <mergeCells count="11">
    <mergeCell ref="B28:F28"/>
    <mergeCell ref="C16:C18"/>
    <mergeCell ref="C19:C21"/>
    <mergeCell ref="C22:C24"/>
    <mergeCell ref="C25:C27"/>
    <mergeCell ref="C14:C15"/>
    <mergeCell ref="C2:D2"/>
    <mergeCell ref="B5:B7"/>
    <mergeCell ref="B8:B10"/>
    <mergeCell ref="B12:B13"/>
    <mergeCell ref="B14:B27"/>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2247-D5BB-4DB6-89AD-8A2764116325}">
  <dimension ref="B1:G38"/>
  <sheetViews>
    <sheetView topLeftCell="A16" workbookViewId="0">
      <selection activeCell="F1" sqref="F1"/>
    </sheetView>
  </sheetViews>
  <sheetFormatPr defaultRowHeight="15" x14ac:dyDescent="0.25"/>
  <cols>
    <col min="2" max="2" width="10.140625" customWidth="1"/>
    <col min="3" max="3" width="20.42578125" customWidth="1"/>
    <col min="4" max="4" width="20.28515625" customWidth="1"/>
    <col min="5" max="5" width="12.85546875" style="3" customWidth="1"/>
    <col min="6" max="6" width="53" style="46" customWidth="1"/>
    <col min="7" max="7" width="43.5703125" customWidth="1"/>
  </cols>
  <sheetData>
    <row r="1" spans="2:7" ht="21" x14ac:dyDescent="0.35">
      <c r="C1" s="2" t="s">
        <v>85</v>
      </c>
    </row>
    <row r="2" spans="2:7" ht="21" x14ac:dyDescent="0.35">
      <c r="C2" s="96"/>
      <c r="D2" s="96"/>
    </row>
    <row r="3" spans="2:7" ht="15.75" thickBot="1" x14ac:dyDescent="0.3"/>
    <row r="4" spans="2:7" ht="47.25" x14ac:dyDescent="0.25">
      <c r="B4" s="61" t="s">
        <v>1</v>
      </c>
      <c r="C4" s="6" t="s">
        <v>76</v>
      </c>
      <c r="D4" s="6" t="s">
        <v>77</v>
      </c>
      <c r="E4" s="62" t="s">
        <v>21</v>
      </c>
      <c r="F4" s="63" t="s">
        <v>20</v>
      </c>
      <c r="G4" s="61" t="s">
        <v>31</v>
      </c>
    </row>
    <row r="5" spans="2:7" ht="15.75" customHeight="1" x14ac:dyDescent="0.25">
      <c r="B5" s="99" t="s">
        <v>2</v>
      </c>
      <c r="C5" s="4" t="s">
        <v>3</v>
      </c>
      <c r="D5" s="4"/>
      <c r="E5" s="42">
        <f>0.00160934*124.8</f>
        <v>0.200845632</v>
      </c>
      <c r="F5" s="88" t="s">
        <v>46</v>
      </c>
      <c r="G5" s="88" t="s">
        <v>54</v>
      </c>
    </row>
    <row r="6" spans="2:7" ht="15.75" customHeight="1" x14ac:dyDescent="0.25">
      <c r="B6" s="100"/>
      <c r="C6" s="4" t="s">
        <v>52</v>
      </c>
      <c r="D6" s="4"/>
      <c r="E6" s="42">
        <f>0.00160934*76.2</f>
        <v>0.12263170799999999</v>
      </c>
      <c r="F6" s="97"/>
      <c r="G6" s="89"/>
    </row>
    <row r="7" spans="2:7" ht="15.75" customHeight="1" x14ac:dyDescent="0.25">
      <c r="B7" s="101"/>
      <c r="C7" s="4" t="s">
        <v>53</v>
      </c>
      <c r="D7" s="4"/>
      <c r="E7" s="42">
        <f>0.00160934*73.3</f>
        <v>0.11796462199999999</v>
      </c>
      <c r="F7" s="95"/>
      <c r="G7" s="90"/>
    </row>
    <row r="8" spans="2:7" ht="15.75" customHeight="1" x14ac:dyDescent="0.25">
      <c r="B8" s="99" t="s">
        <v>5</v>
      </c>
      <c r="C8" s="4" t="s">
        <v>47</v>
      </c>
      <c r="D8" s="4"/>
      <c r="E8" s="42">
        <f>0.00160934*35.07</f>
        <v>5.64395538E-2</v>
      </c>
      <c r="F8" s="47" t="s">
        <v>50</v>
      </c>
      <c r="G8" s="4" t="s">
        <v>51</v>
      </c>
    </row>
    <row r="9" spans="2:7" ht="30" x14ac:dyDescent="0.25">
      <c r="B9" s="100"/>
      <c r="C9" s="4" t="s">
        <v>7</v>
      </c>
      <c r="D9" s="4"/>
      <c r="E9" s="41">
        <f>0.075</f>
        <v>7.4999999999999997E-2</v>
      </c>
      <c r="F9" s="47" t="s">
        <v>56</v>
      </c>
      <c r="G9" s="44" t="s">
        <v>55</v>
      </c>
    </row>
    <row r="10" spans="2:7" ht="30" x14ac:dyDescent="0.25">
      <c r="B10" s="101"/>
      <c r="C10" s="4" t="s">
        <v>4</v>
      </c>
      <c r="D10" s="4"/>
      <c r="E10" s="42">
        <f>0.00160934*5.922</f>
        <v>9.5305114799999983E-3</v>
      </c>
      <c r="F10" s="47" t="s">
        <v>48</v>
      </c>
      <c r="G10" s="4" t="s">
        <v>49</v>
      </c>
    </row>
    <row r="11" spans="2:7" ht="28.5" customHeight="1" x14ac:dyDescent="0.25">
      <c r="B11" s="64" t="s">
        <v>17</v>
      </c>
      <c r="C11" s="4"/>
      <c r="D11" s="4"/>
      <c r="E11" s="42">
        <f>E26*2</f>
        <v>0.58536362885999993</v>
      </c>
      <c r="F11" s="47" t="s">
        <v>43</v>
      </c>
      <c r="G11" s="4"/>
    </row>
    <row r="12" spans="2:7" ht="15.75" customHeight="1" x14ac:dyDescent="0.25">
      <c r="B12" s="99" t="s">
        <v>12</v>
      </c>
      <c r="C12" s="4" t="s">
        <v>6</v>
      </c>
      <c r="D12" s="4"/>
      <c r="E12" s="42">
        <f>0.00160934*104.71</f>
        <v>0.16851399139999998</v>
      </c>
      <c r="F12" s="88" t="s">
        <v>46</v>
      </c>
      <c r="G12" s="94" t="s">
        <v>45</v>
      </c>
    </row>
    <row r="13" spans="2:7" x14ac:dyDescent="0.25">
      <c r="B13" s="101"/>
      <c r="C13" s="4" t="s">
        <v>44</v>
      </c>
      <c r="D13" s="4"/>
      <c r="E13" s="42">
        <f>0.00160934*27.79</f>
        <v>4.4723558599999998E-2</v>
      </c>
      <c r="F13" s="95"/>
      <c r="G13" s="90"/>
    </row>
    <row r="14" spans="2:7" ht="45" x14ac:dyDescent="0.25">
      <c r="B14" s="99" t="s">
        <v>8</v>
      </c>
      <c r="C14" s="94" t="s">
        <v>9</v>
      </c>
      <c r="D14" s="45" t="s">
        <v>22</v>
      </c>
      <c r="E14" s="42">
        <v>0</v>
      </c>
      <c r="F14" s="47" t="s">
        <v>60</v>
      </c>
      <c r="G14" s="4"/>
    </row>
    <row r="15" spans="2:7" ht="33.75" customHeight="1" x14ac:dyDescent="0.25">
      <c r="B15" s="100"/>
      <c r="C15" s="90"/>
      <c r="D15" s="45" t="s">
        <v>23</v>
      </c>
      <c r="E15" s="42">
        <f>0.2766/3</f>
        <v>9.2200000000000004E-2</v>
      </c>
      <c r="F15" s="47" t="s">
        <v>61</v>
      </c>
      <c r="G15" s="44" t="s">
        <v>34</v>
      </c>
    </row>
    <row r="16" spans="2:7" x14ac:dyDescent="0.25">
      <c r="B16" s="100"/>
      <c r="C16" s="94" t="s">
        <v>13</v>
      </c>
      <c r="D16" s="4" t="s">
        <v>36</v>
      </c>
      <c r="E16" s="42">
        <f>E19*44.9/50.6</f>
        <v>0.23567477903942688</v>
      </c>
      <c r="F16" s="91" t="s">
        <v>66</v>
      </c>
      <c r="G16" s="98" t="s">
        <v>57</v>
      </c>
    </row>
    <row r="17" spans="2:7" x14ac:dyDescent="0.25">
      <c r="B17" s="100"/>
      <c r="C17" s="89"/>
      <c r="D17" s="4" t="s">
        <v>37</v>
      </c>
      <c r="E17" s="42">
        <f t="shared" ref="E17:E18" si="0">E20*44.9/50.6</f>
        <v>0.30759783909687743</v>
      </c>
      <c r="F17" s="92"/>
      <c r="G17" s="98"/>
    </row>
    <row r="18" spans="2:7" x14ac:dyDescent="0.25">
      <c r="B18" s="100"/>
      <c r="C18" s="90"/>
      <c r="D18" s="4" t="s">
        <v>38</v>
      </c>
      <c r="E18" s="42">
        <f t="shared" si="0"/>
        <v>0.46515253201646239</v>
      </c>
      <c r="F18" s="93"/>
      <c r="G18" s="98"/>
    </row>
    <row r="19" spans="2:7" ht="15" customHeight="1" x14ac:dyDescent="0.25">
      <c r="B19" s="100"/>
      <c r="C19" s="94" t="s">
        <v>10</v>
      </c>
      <c r="D19" s="4" t="s">
        <v>36</v>
      </c>
      <c r="E19" s="42">
        <f>0.00160934*1.315*125.5</f>
        <v>0.26559340355</v>
      </c>
      <c r="F19" s="91" t="s">
        <v>42</v>
      </c>
      <c r="G19" s="88" t="s">
        <v>41</v>
      </c>
    </row>
    <row r="20" spans="2:7" x14ac:dyDescent="0.25">
      <c r="B20" s="100"/>
      <c r="C20" s="89"/>
      <c r="D20" s="4" t="s">
        <v>37</v>
      </c>
      <c r="E20" s="42">
        <f>0.00160934*1.315*163.8</f>
        <v>0.34664700797999998</v>
      </c>
      <c r="F20" s="92"/>
      <c r="G20" s="89"/>
    </row>
    <row r="21" spans="2:7" x14ac:dyDescent="0.25">
      <c r="B21" s="100"/>
      <c r="C21" s="90"/>
      <c r="D21" s="4" t="s">
        <v>38</v>
      </c>
      <c r="E21" s="42">
        <f>0.00160934*1.315*247.7</f>
        <v>0.52420307616999995</v>
      </c>
      <c r="F21" s="93"/>
      <c r="G21" s="90"/>
    </row>
    <row r="22" spans="2:7" x14ac:dyDescent="0.25">
      <c r="B22" s="100"/>
      <c r="C22" s="94" t="s">
        <v>14</v>
      </c>
      <c r="D22" s="4" t="s">
        <v>39</v>
      </c>
      <c r="E22" s="42">
        <f>E25*44.9/50.6</f>
        <v>0.20769426742438729</v>
      </c>
      <c r="F22" s="88" t="s">
        <v>58</v>
      </c>
      <c r="G22" s="98" t="s">
        <v>57</v>
      </c>
    </row>
    <row r="23" spans="2:7" x14ac:dyDescent="0.25">
      <c r="B23" s="100"/>
      <c r="C23" s="89"/>
      <c r="D23" s="4" t="s">
        <v>40</v>
      </c>
      <c r="E23" s="42">
        <f t="shared" ref="E23:E24" si="1">E26*44.9/50.6</f>
        <v>0.25971172861476283</v>
      </c>
      <c r="F23" s="97"/>
      <c r="G23" s="98"/>
    </row>
    <row r="24" spans="2:7" x14ac:dyDescent="0.25">
      <c r="B24" s="100"/>
      <c r="C24" s="90"/>
      <c r="D24" s="4" t="s">
        <v>38</v>
      </c>
      <c r="E24" s="42">
        <f t="shared" si="1"/>
        <v>0.31773842719897227</v>
      </c>
      <c r="F24" s="95"/>
      <c r="G24" s="98"/>
    </row>
    <row r="25" spans="2:7" ht="15" customHeight="1" x14ac:dyDescent="0.25">
      <c r="B25" s="100"/>
      <c r="C25" s="94" t="s">
        <v>11</v>
      </c>
      <c r="D25" s="4" t="s">
        <v>39</v>
      </c>
      <c r="E25" s="42">
        <f>0.00160934*1.315*110.6</f>
        <v>0.23406080025999995</v>
      </c>
      <c r="F25" s="91" t="s">
        <v>42</v>
      </c>
      <c r="G25" s="88" t="s">
        <v>41</v>
      </c>
    </row>
    <row r="26" spans="2:7" x14ac:dyDescent="0.25">
      <c r="B26" s="100"/>
      <c r="C26" s="89"/>
      <c r="D26" s="4" t="s">
        <v>40</v>
      </c>
      <c r="E26" s="42">
        <f>0.00160934*1.315*138.3</f>
        <v>0.29268181442999996</v>
      </c>
      <c r="F26" s="92"/>
      <c r="G26" s="89"/>
    </row>
    <row r="27" spans="2:7" x14ac:dyDescent="0.25">
      <c r="B27" s="101"/>
      <c r="C27" s="90"/>
      <c r="D27" s="4" t="s">
        <v>38</v>
      </c>
      <c r="E27" s="42">
        <f>0.00160934*1.315*169.2</f>
        <v>0.35807493131999996</v>
      </c>
      <c r="F27" s="93"/>
      <c r="G27" s="90"/>
    </row>
    <row r="30" spans="2:7" x14ac:dyDescent="0.25">
      <c r="B30" t="s">
        <v>32</v>
      </c>
    </row>
    <row r="31" spans="2:7" x14ac:dyDescent="0.25">
      <c r="B31" s="3">
        <v>1</v>
      </c>
      <c r="C31" t="s">
        <v>33</v>
      </c>
    </row>
    <row r="32" spans="2:7" x14ac:dyDescent="0.25">
      <c r="B32" s="3">
        <v>2</v>
      </c>
      <c r="C32" t="s">
        <v>59</v>
      </c>
    </row>
    <row r="33" spans="2:2" x14ac:dyDescent="0.25">
      <c r="B33" s="3"/>
    </row>
    <row r="34" spans="2:2" x14ac:dyDescent="0.25">
      <c r="B34" s="3"/>
    </row>
    <row r="35" spans="2:2" x14ac:dyDescent="0.25">
      <c r="B35" s="3"/>
    </row>
    <row r="36" spans="2:2" x14ac:dyDescent="0.25">
      <c r="B36" s="3"/>
    </row>
    <row r="37" spans="2:2" x14ac:dyDescent="0.25">
      <c r="B37" s="3"/>
    </row>
    <row r="38" spans="2:2" x14ac:dyDescent="0.25">
      <c r="B38" s="3"/>
    </row>
  </sheetData>
  <mergeCells count="22">
    <mergeCell ref="B5:B7"/>
    <mergeCell ref="B8:B10"/>
    <mergeCell ref="B12:B13"/>
    <mergeCell ref="B14:B27"/>
    <mergeCell ref="C14:C15"/>
    <mergeCell ref="C16:C18"/>
    <mergeCell ref="C19:C21"/>
    <mergeCell ref="C22:C24"/>
    <mergeCell ref="C25:C27"/>
    <mergeCell ref="G25:G27"/>
    <mergeCell ref="F25:F27"/>
    <mergeCell ref="G12:G13"/>
    <mergeCell ref="F12:F13"/>
    <mergeCell ref="C2:D2"/>
    <mergeCell ref="F5:F7"/>
    <mergeCell ref="G5:G7"/>
    <mergeCell ref="F16:F18"/>
    <mergeCell ref="G16:G18"/>
    <mergeCell ref="F22:F24"/>
    <mergeCell ref="G22:G24"/>
    <mergeCell ref="G19:G21"/>
    <mergeCell ref="F19:F21"/>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24AE3-61AD-4B29-BADB-21EB1A4EF78F}">
  <dimension ref="A1:D17"/>
  <sheetViews>
    <sheetView tabSelected="1" workbookViewId="0">
      <selection activeCell="E13" sqref="E13"/>
    </sheetView>
  </sheetViews>
  <sheetFormatPr defaultRowHeight="15" x14ac:dyDescent="0.25"/>
  <cols>
    <col min="2" max="3" width="14.7109375" customWidth="1"/>
    <col min="4" max="4" width="14.140625" customWidth="1"/>
  </cols>
  <sheetData>
    <row r="1" spans="1:4" x14ac:dyDescent="0.25">
      <c r="B1" t="s">
        <v>73</v>
      </c>
    </row>
    <row r="2" spans="1:4" x14ac:dyDescent="0.25">
      <c r="A2" t="s">
        <v>68</v>
      </c>
      <c r="C2" t="s">
        <v>72</v>
      </c>
      <c r="D2" t="s">
        <v>71</v>
      </c>
    </row>
    <row r="3" spans="1:4" x14ac:dyDescent="0.25">
      <c r="B3" t="s">
        <v>70</v>
      </c>
      <c r="C3">
        <v>100</v>
      </c>
      <c r="D3">
        <v>161</v>
      </c>
    </row>
    <row r="17" spans="1:1" x14ac:dyDescent="0.25">
      <c r="A17"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Travel Details</vt:lpstr>
      <vt:lpstr>Standards</vt:lpstr>
      <vt:lpstr>Mileage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Yates</dc:creator>
  <cp:lastModifiedBy>Laura Jones</cp:lastModifiedBy>
  <dcterms:created xsi:type="dcterms:W3CDTF">2020-06-12T14:50:59Z</dcterms:created>
  <dcterms:modified xsi:type="dcterms:W3CDTF">2020-11-19T13:42:11Z</dcterms:modified>
</cp:coreProperties>
</file>